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Default Extension="png" ContentType="image/png"/>
  <Override PartName="/xl/worksheets/sheet2.xml" ContentType="application/vnd.openxmlformats-officedocument.spreadsheetml.worksheet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1040" yWindow="-80" windowWidth="28160" windowHeight="19760"/>
  </bookViews>
  <sheets>
    <sheet name="Taul2" sheetId="2" r:id="rId1"/>
    <sheet name="Taul1" sheetId="1" r:id="rId2"/>
    <sheet name="Taul3" sheetId="3" r:id="rId3"/>
  </sheets>
  <calcPr calcId="13000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33" i="2"/>
  <c r="I34"/>
  <c r="I35"/>
  <c r="K57"/>
  <c r="K59"/>
  <c r="K63"/>
  <c r="F63"/>
  <c r="K61"/>
  <c r="F61"/>
  <c r="F59"/>
  <c r="F57"/>
  <c r="I49"/>
  <c r="I48"/>
  <c r="I47"/>
  <c r="F45"/>
  <c r="C45"/>
  <c r="H33"/>
  <c r="J28"/>
  <c r="J27"/>
  <c r="J26"/>
  <c r="J25"/>
  <c r="D23"/>
  <c r="J20"/>
  <c r="E13"/>
</calcChain>
</file>

<file path=xl/sharedStrings.xml><?xml version="1.0" encoding="utf-8"?>
<sst xmlns="http://schemas.openxmlformats.org/spreadsheetml/2006/main" count="79" uniqueCount="66">
  <si>
    <r>
      <t>1/</t>
    </r>
    <r>
      <rPr>
        <sz val="11"/>
        <color indexed="9"/>
        <rFont val="Calibri"/>
      </rPr>
      <t>_</t>
    </r>
    <phoneticPr fontId="6" type="noConversion"/>
  </si>
  <si>
    <t>=</t>
    <phoneticPr fontId="6" type="noConversion"/>
  </si>
  <si>
    <t>€/m</t>
  </si>
  <si>
    <t>m</t>
  </si>
  <si>
    <t>X</t>
  </si>
  <si>
    <t>=</t>
  </si>
  <si>
    <t>AG-M 20</t>
  </si>
  <si>
    <t>AG-M40</t>
  </si>
  <si>
    <t>AG-M65</t>
  </si>
  <si>
    <t>AG-M100</t>
  </si>
  <si>
    <t>AG-M150</t>
  </si>
  <si>
    <t>AG-M200</t>
  </si>
  <si>
    <t>AG-M250</t>
  </si>
  <si>
    <t>AG-M300</t>
  </si>
  <si>
    <t>&gt;300</t>
  </si>
  <si>
    <t>PYYDÄ TARJOUS</t>
  </si>
  <si>
    <t>&lt;16</t>
  </si>
  <si>
    <t>&lt;21</t>
  </si>
  <si>
    <t>&lt;41</t>
  </si>
  <si>
    <t>&lt;66</t>
  </si>
  <si>
    <t>&lt;101</t>
  </si>
  <si>
    <t>&lt;151</t>
  </si>
  <si>
    <t>&lt;201</t>
  </si>
  <si>
    <t>&lt;251</t>
  </si>
  <si>
    <t>&lt;301</t>
  </si>
  <si>
    <t>Utgångsvärden:</t>
  </si>
  <si>
    <t>Personekvivalent</t>
  </si>
  <si>
    <t>Avloppsvattenavgift</t>
  </si>
  <si>
    <t>Anslutningsavgift</t>
  </si>
  <si>
    <t>Vattenförbr./person/dygn</t>
  </si>
  <si>
    <t>Vattenavgiftsintäkter/år</t>
  </si>
  <si>
    <t>Anläggning av transportavlopp</t>
  </si>
  <si>
    <t>Sandjord</t>
  </si>
  <si>
    <t>Lerjord</t>
  </si>
  <si>
    <t>Berg</t>
  </si>
  <si>
    <t>Morän</t>
  </si>
  <si>
    <t>Total längd</t>
  </si>
  <si>
    <t>(Meterpriserna inbegriper markbyggnad och rör)</t>
  </si>
  <si>
    <t>Linjepumpverk</t>
  </si>
  <si>
    <t>Rördrivning under väg</t>
  </si>
  <si>
    <t>Andra kostnader</t>
  </si>
  <si>
    <t xml:space="preserve">a' pris € </t>
  </si>
  <si>
    <r>
      <t>st.</t>
    </r>
    <r>
      <rPr>
        <sz val="11"/>
        <color indexed="9"/>
        <rFont val="Calibri"/>
      </rPr>
      <t>_</t>
    </r>
  </si>
  <si>
    <t>Anläggning av transportavlopp sammanlagt</t>
  </si>
  <si>
    <t>De gula fälten är inmatningsfält</t>
  </si>
  <si>
    <t>Modell AG-M</t>
  </si>
  <si>
    <t>Gemensamt reningsverk:</t>
  </si>
  <si>
    <t>Markbyggnad och montering *</t>
  </si>
  <si>
    <t>Sammanlagt</t>
  </si>
  <si>
    <t>*antagande: 30 % av reningsverkets pris</t>
  </si>
  <si>
    <t>gemensamt avloppsnät</t>
  </si>
  <si>
    <t xml:space="preserve">Fastighetspumpverk a' </t>
  </si>
  <si>
    <t>Nätverk €/m</t>
  </si>
  <si>
    <t>Nätverk sammanlagt</t>
  </si>
  <si>
    <t>Meterpriset inbegriper markbyggnad och rör</t>
  </si>
  <si>
    <t>Totalinvestering utan stöd</t>
  </si>
  <si>
    <t>Stöd-%</t>
  </si>
  <si>
    <t>Totalinvestering med stöd</t>
  </si>
  <si>
    <t>Återbetalningstid för investeringen</t>
  </si>
  <si>
    <t>(transportavlopp) exkl. räntekostnader (i år)</t>
  </si>
  <si>
    <t xml:space="preserve">Återbetalningstid för investeringen </t>
  </si>
  <si>
    <t>Pris per fastighet,</t>
  </si>
  <si>
    <t>transportavlopp</t>
  </si>
  <si>
    <t>gemensamt system</t>
  </si>
  <si>
    <t>fastighet (PE)</t>
  </si>
  <si>
    <t>(gemensamt system) exkl. räntekostn. (i år)</t>
  </si>
</sst>
</file>

<file path=xl/styles.xml><?xml version="1.0" encoding="utf-8"?>
<styleSheet xmlns="http://schemas.openxmlformats.org/spreadsheetml/2006/main">
  <numFmts count="11">
    <numFmt numFmtId="164" formatCode="_-* #,##0\ _€_-;\-* #,##0\ _€_-;_-* &quot;-&quot;\ _€_-;_-@_-"/>
    <numFmt numFmtId="165" formatCode="#,##0\ &quot;€&quot;"/>
    <numFmt numFmtId="166" formatCode="#,##0\ _€"/>
    <numFmt numFmtId="167" formatCode="0.0"/>
    <numFmt numFmtId="168" formatCode="#,##0.0"/>
    <numFmt numFmtId="169" formatCode="#\ ##0\ &quot;$&quot;"/>
    <numFmt numFmtId="170" formatCode="#\ &quot;m&quot;"/>
    <numFmt numFmtId="171" formatCode="#\ &quot;%&quot;"/>
    <numFmt numFmtId="173" formatCode="#\ &quot;€/m3&quot;"/>
    <numFmt numFmtId="174" formatCode="#\ ##0&quot; €&quot;"/>
    <numFmt numFmtId="175" formatCode="#\ ##0.0\ &quot;år&quot;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Verdana"/>
    </font>
    <font>
      <b/>
      <i/>
      <u/>
      <sz val="18"/>
      <color indexed="8"/>
      <name val="Calibri"/>
    </font>
    <font>
      <i/>
      <sz val="12"/>
      <color indexed="8"/>
      <name val="Calibri"/>
    </font>
    <font>
      <i/>
      <sz val="11"/>
      <color indexed="8"/>
      <name val="Calibri"/>
      <family val="2"/>
    </font>
    <font>
      <b/>
      <i/>
      <sz val="14"/>
      <color indexed="60"/>
      <name val="Calibri"/>
    </font>
    <font>
      <i/>
      <sz val="11"/>
      <color indexed="60"/>
      <name val="Calibri"/>
    </font>
    <font>
      <sz val="11"/>
      <color indexed="9"/>
      <name val="Calibri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/>
      <right/>
      <top/>
      <bottom style="medium">
        <color indexed="64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0"/>
      </top>
      <bottom/>
      <diagonal/>
    </border>
    <border>
      <left/>
      <right/>
      <top style="hair">
        <color indexed="60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10"/>
      </left>
      <right style="hair">
        <color indexed="10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166" fontId="0" fillId="0" borderId="0" xfId="0" applyNumberFormat="1" applyFill="1" applyBorder="1"/>
    <xf numFmtId="0" fontId="0" fillId="0" borderId="0" xfId="0" applyBorder="1"/>
    <xf numFmtId="165" fontId="2" fillId="0" borderId="0" xfId="0" applyNumberFormat="1" applyFont="1" applyBorder="1"/>
    <xf numFmtId="166" fontId="0" fillId="0" borderId="0" xfId="0" applyNumberFormat="1" applyBorder="1"/>
    <xf numFmtId="166" fontId="2" fillId="0" borderId="0" xfId="0" applyNumberFormat="1" applyFont="1" applyBorder="1"/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168" fontId="2" fillId="0" borderId="0" xfId="0" applyNumberFormat="1" applyFont="1" applyFill="1" applyBorder="1"/>
    <xf numFmtId="166" fontId="2" fillId="0" borderId="0" xfId="0" applyNumberFormat="1" applyFont="1" applyFill="1" applyBorder="1"/>
    <xf numFmtId="167" fontId="2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ill="1" applyAlignment="1">
      <alignment horizontal="left"/>
    </xf>
    <xf numFmtId="0" fontId="3" fillId="0" borderId="0" xfId="0" applyFont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inden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quotePrefix="1" applyNumberFormat="1" applyBorder="1" applyAlignment="1">
      <alignment horizontal="left" vertical="center"/>
    </xf>
    <xf numFmtId="166" fontId="0" fillId="0" borderId="0" xfId="0" applyNumberFormat="1" applyFill="1" applyBorder="1" applyAlignment="1">
      <alignment horizontal="left" vertical="center"/>
    </xf>
    <xf numFmtId="0" fontId="0" fillId="0" borderId="0" xfId="0" quotePrefix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 indent="1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170" fontId="1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9" fontId="10" fillId="0" borderId="0" xfId="0" applyNumberFormat="1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169" fontId="10" fillId="0" borderId="9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170" fontId="4" fillId="5" borderId="1" xfId="0" applyNumberFormat="1" applyFont="1" applyFill="1" applyBorder="1" applyAlignment="1" applyProtection="1">
      <alignment horizontal="right" vertical="center"/>
      <protection locked="0"/>
    </xf>
    <xf numFmtId="171" fontId="4" fillId="5" borderId="8" xfId="0" applyNumberFormat="1" applyFont="1" applyFill="1" applyBorder="1" applyAlignment="1" applyProtection="1">
      <alignment horizontal="right" vertical="center"/>
      <protection locked="0"/>
    </xf>
    <xf numFmtId="0" fontId="4" fillId="5" borderId="1" xfId="0" applyFont="1" applyFill="1" applyBorder="1" applyAlignment="1" applyProtection="1">
      <alignment horizontal="left" vertical="center" indent="1"/>
      <protection locked="0"/>
    </xf>
    <xf numFmtId="0" fontId="4" fillId="5" borderId="3" xfId="0" applyFont="1" applyFill="1" applyBorder="1" applyAlignment="1" applyProtection="1">
      <alignment horizontal="left" vertical="center" indent="1"/>
      <protection locked="0"/>
    </xf>
    <xf numFmtId="173" fontId="4" fillId="5" borderId="1" xfId="0" applyNumberFormat="1" applyFont="1" applyFill="1" applyBorder="1" applyAlignment="1" applyProtection="1">
      <alignment horizontal="right" vertical="center"/>
      <protection locked="0"/>
    </xf>
    <xf numFmtId="173" fontId="4" fillId="5" borderId="1" xfId="0" applyNumberFormat="1" applyFont="1" applyFill="1" applyBorder="1" applyAlignment="1" applyProtection="1">
      <alignment horizontal="left" vertical="center" indent="1"/>
      <protection locked="0"/>
    </xf>
    <xf numFmtId="174" fontId="4" fillId="5" borderId="1" xfId="0" applyNumberFormat="1" applyFont="1" applyFill="1" applyBorder="1" applyAlignment="1" applyProtection="1">
      <alignment horizontal="left" vertical="center" indent="1"/>
      <protection locked="0"/>
    </xf>
    <xf numFmtId="174" fontId="4" fillId="5" borderId="1" xfId="0" applyNumberFormat="1" applyFont="1" applyFill="1" applyBorder="1" applyAlignment="1" applyProtection="1">
      <alignment horizontal="right" vertical="center"/>
      <protection locked="0"/>
    </xf>
    <xf numFmtId="174" fontId="10" fillId="0" borderId="0" xfId="0" applyNumberFormat="1" applyFont="1" applyFill="1" applyBorder="1" applyAlignment="1">
      <alignment horizontal="right" vertical="center"/>
    </xf>
    <xf numFmtId="174" fontId="4" fillId="5" borderId="1" xfId="0" applyNumberFormat="1" applyFont="1" applyFill="1" applyBorder="1" applyAlignment="1" applyProtection="1">
      <alignment horizontal="right" vertical="center"/>
      <protection locked="0"/>
    </xf>
    <xf numFmtId="174" fontId="10" fillId="0" borderId="4" xfId="0" applyNumberFormat="1" applyFont="1" applyFill="1" applyBorder="1" applyAlignment="1">
      <alignment horizontal="right" vertical="center"/>
    </xf>
    <xf numFmtId="174" fontId="10" fillId="0" borderId="6" xfId="0" applyNumberFormat="1" applyFont="1" applyFill="1" applyBorder="1" applyAlignment="1">
      <alignment horizontal="right" vertical="center"/>
    </xf>
    <xf numFmtId="174" fontId="10" fillId="0" borderId="0" xfId="0" applyNumberFormat="1" applyFont="1" applyFill="1" applyBorder="1" applyAlignment="1">
      <alignment horizontal="right" vertical="center"/>
    </xf>
    <xf numFmtId="174" fontId="10" fillId="0" borderId="7" xfId="0" applyNumberFormat="1" applyFont="1" applyFill="1" applyBorder="1" applyAlignment="1">
      <alignment horizontal="right" vertical="center"/>
    </xf>
    <xf numFmtId="174" fontId="10" fillId="0" borderId="0" xfId="0" applyNumberFormat="1" applyFont="1" applyFill="1" applyAlignment="1">
      <alignment horizontal="left" vertical="center" indent="1"/>
    </xf>
    <xf numFmtId="0" fontId="2" fillId="3" borderId="0" xfId="0" applyFont="1" applyFill="1" applyBorder="1" applyAlignment="1">
      <alignment horizontal="center" vertical="center"/>
    </xf>
    <xf numFmtId="175" fontId="10" fillId="0" borderId="0" xfId="0" applyNumberFormat="1" applyFont="1" applyFill="1" applyBorder="1" applyAlignment="1">
      <alignment horizontal="right" vertical="center"/>
    </xf>
    <xf numFmtId="175" fontId="10" fillId="0" borderId="4" xfId="0" applyNumberFormat="1" applyFont="1" applyFill="1" applyBorder="1" applyAlignment="1">
      <alignment horizontal="right" vertical="center"/>
    </xf>
  </cellXfs>
  <cellStyles count="1">
    <cellStyle name="Normaali" xfId="0" builtinId="0"/>
  </cellStyles>
  <dxfs count="0"/>
  <tableStyles count="0" defaultTableStyle="TableStyleMedium9"/>
  <colors>
    <mruColors>
      <color rgb="FFFFFEB5"/>
      <color rgb="FF0BF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270934</xdr:colOff>
      <xdr:row>42</xdr:row>
      <xdr:rowOff>228600</xdr:rowOff>
    </xdr:from>
    <xdr:to>
      <xdr:col>9</xdr:col>
      <xdr:colOff>101600</xdr:colOff>
      <xdr:row>50</xdr:row>
      <xdr:rowOff>101600</xdr:rowOff>
    </xdr:to>
    <xdr:sp macro="" textlink="">
      <xdr:nvSpPr>
        <xdr:cNvPr id="61" name="Pyöristetty suorakulmio 60"/>
        <xdr:cNvSpPr/>
      </xdr:nvSpPr>
      <xdr:spPr>
        <a:xfrm>
          <a:off x="1354667" y="14198600"/>
          <a:ext cx="7806266" cy="2717800"/>
        </a:xfrm>
        <a:prstGeom prst="roundRect">
          <a:avLst>
            <a:gd name="adj" fmla="val 7321"/>
          </a:avLst>
        </a:prstGeom>
        <a:noFill/>
        <a:ln>
          <a:solidFill>
            <a:srgbClr val="7F7F7F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i-FI" sz="1100"/>
        </a:p>
      </xdr:txBody>
    </xdr:sp>
    <xdr:clientData/>
  </xdr:twoCellAnchor>
  <xdr:twoCellAnchor>
    <xdr:from>
      <xdr:col>5</xdr:col>
      <xdr:colOff>101601</xdr:colOff>
      <xdr:row>29</xdr:row>
      <xdr:rowOff>321734</xdr:rowOff>
    </xdr:from>
    <xdr:to>
      <xdr:col>5</xdr:col>
      <xdr:colOff>111125</xdr:colOff>
      <xdr:row>41</xdr:row>
      <xdr:rowOff>15878</xdr:rowOff>
    </xdr:to>
    <xdr:cxnSp macro="">
      <xdr:nvCxnSpPr>
        <xdr:cNvPr id="8" name="Suora nuoliyhdysviiva 7"/>
        <xdr:cNvCxnSpPr/>
      </xdr:nvCxnSpPr>
      <xdr:spPr>
        <a:xfrm rot="16200000" flipH="1">
          <a:off x="5990166" y="14626169"/>
          <a:ext cx="3885144" cy="9524"/>
        </a:xfrm>
        <a:prstGeom prst="straightConnector1">
          <a:avLst/>
        </a:prstGeom>
        <a:ln w="254000" cap="flat" cmpd="sng" algn="ctr">
          <a:solidFill>
            <a:schemeClr val="bg1">
              <a:lumMod val="50000"/>
            </a:schemeClr>
          </a:solidFill>
          <a:prstDash val="solid"/>
          <a:round/>
          <a:headEnd type="none" w="med" len="med"/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174626</xdr:colOff>
      <xdr:row>1</xdr:row>
      <xdr:rowOff>63500</xdr:rowOff>
    </xdr:from>
    <xdr:to>
      <xdr:col>7</xdr:col>
      <xdr:colOff>967106</xdr:colOff>
      <xdr:row>3</xdr:row>
      <xdr:rowOff>56410</xdr:rowOff>
    </xdr:to>
    <xdr:pic>
      <xdr:nvPicPr>
        <xdr:cNvPr id="13" name="Kuva 12" descr="goodwell-infratech-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7251" y="412750"/>
          <a:ext cx="8255000" cy="691410"/>
        </a:xfrm>
        <a:prstGeom prst="rect">
          <a:avLst/>
        </a:prstGeom>
      </xdr:spPr>
    </xdr:pic>
    <xdr:clientData/>
  </xdr:twoCellAnchor>
  <xdr:twoCellAnchor>
    <xdr:from>
      <xdr:col>2</xdr:col>
      <xdr:colOff>25400</xdr:colOff>
      <xdr:row>3</xdr:row>
      <xdr:rowOff>317500</xdr:rowOff>
    </xdr:from>
    <xdr:to>
      <xdr:col>7</xdr:col>
      <xdr:colOff>419100</xdr:colOff>
      <xdr:row>6</xdr:row>
      <xdr:rowOff>127000</xdr:rowOff>
    </xdr:to>
    <xdr:sp macro="" textlink="">
      <xdr:nvSpPr>
        <xdr:cNvPr id="14" name="Suorakulmio 13"/>
        <xdr:cNvSpPr/>
      </xdr:nvSpPr>
      <xdr:spPr>
        <a:xfrm>
          <a:off x="1498600" y="1384300"/>
          <a:ext cx="5791200" cy="29083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="horz" rtlCol="0" anchor="t" anchorCtr="0"/>
        <a:lstStyle/>
        <a:p>
          <a:pPr algn="l"/>
          <a:r>
            <a:rPr lang="fi-FI" sz="1800" b="1">
              <a:solidFill>
                <a:schemeClr val="tx1"/>
              </a:solidFill>
            </a:rPr>
            <a:t>Räknare för kostnadsjämförelse</a:t>
          </a:r>
          <a:r>
            <a:rPr lang="fi-FI" sz="1800" b="1" baseline="0">
              <a:solidFill>
                <a:schemeClr val="tx1"/>
              </a:solidFill>
            </a:rPr>
            <a:t> mellan ett transportavlopp och ett gemensamt system i fråga om objekt på </a:t>
          </a:r>
          <a:r>
            <a:rPr lang="fi-FI" sz="1800" b="1">
              <a:solidFill>
                <a:schemeClr val="tx1"/>
              </a:solidFill>
            </a:rPr>
            <a:t>20-300 PE</a:t>
          </a:r>
        </a:p>
        <a:p>
          <a:pPr algn="l"/>
          <a:endParaRPr lang="fi-FI" sz="1400">
            <a:solidFill>
              <a:schemeClr val="tx1"/>
            </a:solidFill>
          </a:endParaRPr>
        </a:p>
        <a:p>
          <a:pPr algn="l"/>
          <a:r>
            <a:rPr lang="fi-FI" sz="1400">
              <a:solidFill>
                <a:schemeClr val="tx1"/>
              </a:solidFill>
            </a:rPr>
            <a:t>De riktgivande uppgifterna har sammanställts genom intervjuer med markbyggare, vattenverksexperter, rör-</a:t>
          </a:r>
          <a:r>
            <a:rPr lang="fi-FI" sz="1400" baseline="0">
              <a:solidFill>
                <a:schemeClr val="tx1"/>
              </a:solidFill>
            </a:rPr>
            <a:t> och pumpverkstillverkare samt planerare</a:t>
          </a:r>
          <a:r>
            <a:rPr lang="fi-FI" sz="1400">
              <a:solidFill>
                <a:schemeClr val="tx1"/>
              </a:solidFill>
            </a:rPr>
            <a:t>. De lokala</a:t>
          </a:r>
          <a:r>
            <a:rPr lang="fi-FI" sz="1400" baseline="0">
              <a:solidFill>
                <a:schemeClr val="tx1"/>
              </a:solidFill>
            </a:rPr>
            <a:t> förhållandena kan dock avvika från de riktgivande uppgifterna, och det lönar sig således alltid att kontrollera alla inmatade värden</a:t>
          </a:r>
          <a:r>
            <a:rPr lang="fi-FI" sz="1400">
              <a:solidFill>
                <a:schemeClr val="tx1"/>
              </a:solidFill>
            </a:rPr>
            <a:t>.</a:t>
          </a:r>
        </a:p>
      </xdr:txBody>
    </xdr:sp>
    <xdr:clientData/>
  </xdr:twoCellAnchor>
  <xdr:twoCellAnchor>
    <xdr:from>
      <xdr:col>1</xdr:col>
      <xdr:colOff>203200</xdr:colOff>
      <xdr:row>16</xdr:row>
      <xdr:rowOff>215900</xdr:rowOff>
    </xdr:from>
    <xdr:to>
      <xdr:col>10</xdr:col>
      <xdr:colOff>127000</xdr:colOff>
      <xdr:row>28</xdr:row>
      <xdr:rowOff>127000</xdr:rowOff>
    </xdr:to>
    <xdr:sp macro="" textlink="">
      <xdr:nvSpPr>
        <xdr:cNvPr id="62" name="Pyöristetty suorakulmio 61"/>
        <xdr:cNvSpPr/>
      </xdr:nvSpPr>
      <xdr:spPr>
        <a:xfrm>
          <a:off x="876300" y="8140700"/>
          <a:ext cx="8915400" cy="4178300"/>
        </a:xfrm>
        <a:prstGeom prst="roundRect">
          <a:avLst>
            <a:gd name="adj" fmla="val 7321"/>
          </a:avLst>
        </a:prstGeom>
        <a:noFill/>
        <a:ln>
          <a:solidFill>
            <a:srgbClr val="7F7F7F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i-FI" sz="1100"/>
        </a:p>
      </xdr:txBody>
    </xdr:sp>
    <xdr:clientData/>
  </xdr:twoCellAnchor>
  <xdr:twoCellAnchor>
    <xdr:from>
      <xdr:col>5</xdr:col>
      <xdr:colOff>1270000</xdr:colOff>
      <xdr:row>31</xdr:row>
      <xdr:rowOff>215900</xdr:rowOff>
    </xdr:from>
    <xdr:to>
      <xdr:col>9</xdr:col>
      <xdr:colOff>152400</xdr:colOff>
      <xdr:row>35</xdr:row>
      <xdr:rowOff>152400</xdr:rowOff>
    </xdr:to>
    <xdr:sp macro="" textlink="">
      <xdr:nvSpPr>
        <xdr:cNvPr id="63" name="Pyöristetty suorakulmio 62"/>
        <xdr:cNvSpPr/>
      </xdr:nvSpPr>
      <xdr:spPr>
        <a:xfrm>
          <a:off x="14811375" y="8042275"/>
          <a:ext cx="4597400" cy="1333500"/>
        </a:xfrm>
        <a:prstGeom prst="roundRect">
          <a:avLst>
            <a:gd name="adj" fmla="val 7321"/>
          </a:avLst>
        </a:prstGeom>
        <a:noFill/>
        <a:ln>
          <a:solidFill>
            <a:srgbClr val="7F7F7F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i-FI" sz="1100"/>
        </a:p>
      </xdr:txBody>
    </xdr:sp>
    <xdr:clientData/>
  </xdr:twoCellAnchor>
  <xdr:twoCellAnchor>
    <xdr:from>
      <xdr:col>1</xdr:col>
      <xdr:colOff>237067</xdr:colOff>
      <xdr:row>55</xdr:row>
      <xdr:rowOff>215900</xdr:rowOff>
    </xdr:from>
    <xdr:to>
      <xdr:col>6</xdr:col>
      <xdr:colOff>206375</xdr:colOff>
      <xdr:row>63</xdr:row>
      <xdr:rowOff>101600</xdr:rowOff>
    </xdr:to>
    <xdr:sp macro="" textlink="">
      <xdr:nvSpPr>
        <xdr:cNvPr id="74" name="Pyöristetty suorakulmio 73"/>
        <xdr:cNvSpPr/>
      </xdr:nvSpPr>
      <xdr:spPr>
        <a:xfrm>
          <a:off x="1665817" y="21663025"/>
          <a:ext cx="6366933" cy="2679700"/>
        </a:xfrm>
        <a:prstGeom prst="roundRect">
          <a:avLst>
            <a:gd name="adj" fmla="val 7321"/>
          </a:avLst>
        </a:prstGeom>
        <a:noFill/>
        <a:ln>
          <a:solidFill>
            <a:srgbClr val="7F7F7F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i-FI" sz="1100"/>
        </a:p>
      </xdr:txBody>
    </xdr:sp>
    <xdr:clientData/>
  </xdr:twoCellAnchor>
  <xdr:twoCellAnchor>
    <xdr:from>
      <xdr:col>6</xdr:col>
      <xdr:colOff>1238250</xdr:colOff>
      <xdr:row>55</xdr:row>
      <xdr:rowOff>215900</xdr:rowOff>
    </xdr:from>
    <xdr:to>
      <xdr:col>11</xdr:col>
      <xdr:colOff>174625</xdr:colOff>
      <xdr:row>63</xdr:row>
      <xdr:rowOff>101600</xdr:rowOff>
    </xdr:to>
    <xdr:sp macro="" textlink="">
      <xdr:nvSpPr>
        <xdr:cNvPr id="83" name="Pyöristetty suorakulmio 82"/>
        <xdr:cNvSpPr/>
      </xdr:nvSpPr>
      <xdr:spPr>
        <a:xfrm>
          <a:off x="10493375" y="21663025"/>
          <a:ext cx="6080125" cy="2679700"/>
        </a:xfrm>
        <a:prstGeom prst="roundRect">
          <a:avLst>
            <a:gd name="adj" fmla="val 7321"/>
          </a:avLst>
        </a:prstGeom>
        <a:noFill/>
        <a:ln>
          <a:solidFill>
            <a:srgbClr val="7F7F7F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i-FI" sz="1100"/>
        </a:p>
      </xdr:txBody>
    </xdr:sp>
    <xdr:clientData/>
  </xdr:twoCellAnchor>
  <xdr:twoCellAnchor>
    <xdr:from>
      <xdr:col>5</xdr:col>
      <xdr:colOff>88900</xdr:colOff>
      <xdr:row>51</xdr:row>
      <xdr:rowOff>292099</xdr:rowOff>
    </xdr:from>
    <xdr:to>
      <xdr:col>5</xdr:col>
      <xdr:colOff>98427</xdr:colOff>
      <xdr:row>53</xdr:row>
      <xdr:rowOff>327024</xdr:rowOff>
    </xdr:to>
    <xdr:cxnSp macro="">
      <xdr:nvCxnSpPr>
        <xdr:cNvPr id="84" name="Suora nuoliyhdysviiva 83"/>
        <xdr:cNvCxnSpPr/>
      </xdr:nvCxnSpPr>
      <xdr:spPr>
        <a:xfrm rot="16200000" flipH="1">
          <a:off x="6124576" y="20704173"/>
          <a:ext cx="733425" cy="9527"/>
        </a:xfrm>
        <a:prstGeom prst="straightConnector1">
          <a:avLst/>
        </a:prstGeom>
        <a:ln w="254000" cap="flat" cmpd="sng" algn="ctr">
          <a:solidFill>
            <a:schemeClr val="bg1">
              <a:lumMod val="50000"/>
            </a:schemeClr>
          </a:solidFill>
          <a:prstDash val="solid"/>
          <a:round/>
          <a:headEnd type="none" w="med" len="med"/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1298574</xdr:colOff>
      <xdr:row>51</xdr:row>
      <xdr:rowOff>292099</xdr:rowOff>
    </xdr:from>
    <xdr:to>
      <xdr:col>7</xdr:col>
      <xdr:colOff>1308101</xdr:colOff>
      <xdr:row>53</xdr:row>
      <xdr:rowOff>327024</xdr:rowOff>
    </xdr:to>
    <xdr:cxnSp macro="">
      <xdr:nvCxnSpPr>
        <xdr:cNvPr id="85" name="Suora nuoliyhdysviiva 84"/>
        <xdr:cNvCxnSpPr/>
      </xdr:nvCxnSpPr>
      <xdr:spPr>
        <a:xfrm rot="16200000" flipH="1">
          <a:off x="10191750" y="20704173"/>
          <a:ext cx="733425" cy="9527"/>
        </a:xfrm>
        <a:prstGeom prst="straightConnector1">
          <a:avLst/>
        </a:prstGeom>
        <a:ln w="254000" cap="flat" cmpd="sng" algn="ctr">
          <a:solidFill>
            <a:schemeClr val="bg1">
              <a:lumMod val="50000"/>
            </a:schemeClr>
          </a:solidFill>
          <a:prstDash val="solid"/>
          <a:round/>
          <a:headEnd type="none" w="med" len="med"/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462494</xdr:colOff>
      <xdr:row>37</xdr:row>
      <xdr:rowOff>234951</xdr:rowOff>
    </xdr:from>
    <xdr:to>
      <xdr:col>9</xdr:col>
      <xdr:colOff>15876</xdr:colOff>
      <xdr:row>40</xdr:row>
      <xdr:rowOff>88901</xdr:rowOff>
    </xdr:to>
    <xdr:sp macro="" textlink="">
      <xdr:nvSpPr>
        <xdr:cNvPr id="88" name="Plus 87"/>
        <xdr:cNvSpPr/>
      </xdr:nvSpPr>
      <xdr:spPr>
        <a:xfrm>
          <a:off x="11146369" y="15395576"/>
          <a:ext cx="982132" cy="901700"/>
        </a:xfrm>
        <a:prstGeom prst="mathPlus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i-FI" sz="1100"/>
        </a:p>
      </xdr:txBody>
    </xdr:sp>
    <xdr:clientData/>
  </xdr:twoCellAnchor>
  <xdr:twoCellAnchor>
    <xdr:from>
      <xdr:col>3</xdr:col>
      <xdr:colOff>1404620</xdr:colOff>
      <xdr:row>51</xdr:row>
      <xdr:rowOff>337820</xdr:rowOff>
    </xdr:from>
    <xdr:to>
      <xdr:col>4</xdr:col>
      <xdr:colOff>989330</xdr:colOff>
      <xdr:row>54</xdr:row>
      <xdr:rowOff>93980</xdr:rowOff>
    </xdr:to>
    <xdr:sp macro="" textlink="">
      <xdr:nvSpPr>
        <xdr:cNvPr id="89" name="Yhtä suuri kuin 88"/>
        <xdr:cNvSpPr/>
      </xdr:nvSpPr>
      <xdr:spPr>
        <a:xfrm>
          <a:off x="4785995" y="20387945"/>
          <a:ext cx="1172210" cy="803910"/>
        </a:xfrm>
        <a:prstGeom prst="mathEqual">
          <a:avLst/>
        </a:prstGeom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</xdr:sp>
    <xdr:clientData/>
  </xdr:twoCellAnchor>
  <xdr:twoCellAnchor>
    <xdr:from>
      <xdr:col>8</xdr:col>
      <xdr:colOff>470113</xdr:colOff>
      <xdr:row>51</xdr:row>
      <xdr:rowOff>337820</xdr:rowOff>
    </xdr:from>
    <xdr:to>
      <xdr:col>9</xdr:col>
      <xdr:colOff>213572</xdr:colOff>
      <xdr:row>54</xdr:row>
      <xdr:rowOff>93980</xdr:rowOff>
    </xdr:to>
    <xdr:sp macro="" textlink="">
      <xdr:nvSpPr>
        <xdr:cNvPr id="90" name="Yhtä suuri kuin 89"/>
        <xdr:cNvSpPr/>
      </xdr:nvSpPr>
      <xdr:spPr>
        <a:xfrm>
          <a:off x="11153988" y="20387945"/>
          <a:ext cx="1172209" cy="803910"/>
        </a:xfrm>
        <a:prstGeom prst="mathEqual">
          <a:avLst/>
        </a:prstGeom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</xdr:sp>
    <xdr:clientData/>
  </xdr:twoCellAnchor>
  <xdr:twoCellAnchor>
    <xdr:from>
      <xdr:col>7</xdr:col>
      <xdr:colOff>1301748</xdr:colOff>
      <xdr:row>37</xdr:row>
      <xdr:rowOff>333380</xdr:rowOff>
    </xdr:from>
    <xdr:to>
      <xdr:col>7</xdr:col>
      <xdr:colOff>1301753</xdr:colOff>
      <xdr:row>41</xdr:row>
      <xdr:rowOff>15880</xdr:rowOff>
    </xdr:to>
    <xdr:cxnSp macro="">
      <xdr:nvCxnSpPr>
        <xdr:cNvPr id="20" name="Suora nuoliyhdysviiva 19"/>
        <xdr:cNvCxnSpPr/>
      </xdr:nvCxnSpPr>
      <xdr:spPr>
        <a:xfrm rot="5400000">
          <a:off x="10017126" y="16033752"/>
          <a:ext cx="1079500" cy="5"/>
        </a:xfrm>
        <a:prstGeom prst="straightConnector1">
          <a:avLst/>
        </a:prstGeom>
        <a:ln w="254000" cap="flat" cmpd="sng" algn="ctr">
          <a:solidFill>
            <a:schemeClr val="bg1">
              <a:lumMod val="50000"/>
            </a:schemeClr>
          </a:solidFill>
          <a:prstDash val="solid"/>
          <a:round/>
          <a:headEnd type="none" w="med" len="med"/>
          <a:tailEnd type="triangle" w="med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144994</xdr:colOff>
      <xdr:row>37</xdr:row>
      <xdr:rowOff>234950</xdr:rowOff>
    </xdr:from>
    <xdr:to>
      <xdr:col>4</xdr:col>
      <xdr:colOff>1127126</xdr:colOff>
      <xdr:row>40</xdr:row>
      <xdr:rowOff>88900</xdr:rowOff>
    </xdr:to>
    <xdr:sp macro="" textlink="">
      <xdr:nvSpPr>
        <xdr:cNvPr id="24" name="Plus 23"/>
        <xdr:cNvSpPr/>
      </xdr:nvSpPr>
      <xdr:spPr>
        <a:xfrm>
          <a:off x="6542619" y="15395575"/>
          <a:ext cx="982132" cy="901700"/>
        </a:xfrm>
        <a:prstGeom prst="mathPlus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i-F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autoPageBreaks="0"/>
  </sheetPr>
  <dimension ref="B2:S63"/>
  <sheetViews>
    <sheetView showGridLines="0" showRowColHeaders="0" tabSelected="1" zoomScale="80" zoomScaleNormal="80" zoomScalePageLayoutView="80" workbookViewId="0">
      <selection activeCell="E12" sqref="E12"/>
    </sheetView>
  </sheetViews>
  <sheetFormatPr baseColWidth="10" defaultColWidth="14.125" defaultRowHeight="28.25" customHeight="1"/>
  <cols>
    <col min="2" max="2" width="5.125" customWidth="1"/>
    <col min="4" max="4" width="15.75" customWidth="1"/>
  </cols>
  <sheetData>
    <row r="2" spans="3:14" ht="28.25" customHeight="1">
      <c r="C2" s="18"/>
    </row>
    <row r="4" spans="3:14" ht="188" customHeight="1"/>
    <row r="5" spans="3:14" s="24" customFormat="1" ht="28.25" customHeight="1">
      <c r="D5" s="25"/>
      <c r="N5" s="26"/>
    </row>
    <row r="6" spans="3:14" s="24" customFormat="1" ht="28.25" customHeight="1">
      <c r="C6" s="40" t="s">
        <v>44</v>
      </c>
      <c r="D6" s="37"/>
      <c r="N6" s="26"/>
    </row>
    <row r="7" spans="3:14" s="24" customFormat="1" ht="28.25" customHeight="1">
      <c r="N7" s="26"/>
    </row>
    <row r="8" spans="3:14" s="24" customFormat="1" ht="28.25" customHeight="1">
      <c r="C8" s="38" t="s">
        <v>25</v>
      </c>
    </row>
    <row r="9" spans="3:14" s="24" customFormat="1" ht="28.25" customHeight="1">
      <c r="C9" s="28" t="s">
        <v>26</v>
      </c>
      <c r="D9" s="28"/>
      <c r="E9" s="67">
        <v>300</v>
      </c>
      <c r="F9" s="28"/>
      <c r="M9" s="29"/>
    </row>
    <row r="10" spans="3:14" s="24" customFormat="1" ht="28.25" customHeight="1">
      <c r="C10" s="28" t="s">
        <v>27</v>
      </c>
      <c r="D10" s="28"/>
      <c r="E10" s="70">
        <v>3</v>
      </c>
      <c r="F10" s="28"/>
      <c r="M10" s="29"/>
    </row>
    <row r="11" spans="3:14" s="24" customFormat="1" ht="28.25" customHeight="1">
      <c r="C11" s="28" t="s">
        <v>28</v>
      </c>
      <c r="D11" s="28"/>
      <c r="E11" s="71">
        <v>5000</v>
      </c>
      <c r="F11" s="28"/>
    </row>
    <row r="12" spans="3:14" s="24" customFormat="1" ht="28.25" customHeight="1" thickBot="1">
      <c r="C12" s="39" t="s">
        <v>29</v>
      </c>
      <c r="D12" s="39"/>
      <c r="E12" s="68">
        <v>150</v>
      </c>
      <c r="F12" s="28"/>
    </row>
    <row r="13" spans="3:14" s="24" customFormat="1" ht="28.25" customHeight="1">
      <c r="C13" s="41" t="s">
        <v>30</v>
      </c>
      <c r="D13" s="42"/>
      <c r="E13" s="79">
        <f>(E9*E12*365)/1000*E10</f>
        <v>49275</v>
      </c>
      <c r="F13" s="42"/>
    </row>
    <row r="14" spans="3:14" s="24" customFormat="1" ht="28.25" customHeight="1"/>
    <row r="15" spans="3:14" s="24" customFormat="1" ht="28.25" customHeight="1"/>
    <row r="16" spans="3:14" s="24" customFormat="1" ht="44" customHeight="1">
      <c r="C16" s="38" t="s">
        <v>31</v>
      </c>
    </row>
    <row r="17" spans="2:19" s="24" customFormat="1" ht="28.25" customHeight="1">
      <c r="B17" s="30"/>
      <c r="C17" s="52"/>
      <c r="D17" s="30"/>
      <c r="E17" s="30"/>
      <c r="F17" s="30"/>
      <c r="G17" s="30"/>
      <c r="H17" s="30"/>
      <c r="I17" s="30"/>
      <c r="J17" s="30"/>
      <c r="K17" s="30"/>
      <c r="Q17" s="30"/>
    </row>
    <row r="18" spans="2:19" s="24" customFormat="1" ht="28.25" customHeight="1">
      <c r="B18" s="30"/>
      <c r="C18" s="30"/>
      <c r="D18" s="19" t="s">
        <v>3</v>
      </c>
      <c r="E18" s="22"/>
      <c r="F18" s="19" t="s">
        <v>2</v>
      </c>
      <c r="G18" s="30"/>
      <c r="H18" s="30"/>
      <c r="I18" s="30"/>
      <c r="J18" s="34"/>
      <c r="K18" s="30"/>
      <c r="Q18" s="31"/>
      <c r="R18" s="30"/>
      <c r="S18" s="30"/>
    </row>
    <row r="19" spans="2:19" s="24" customFormat="1" ht="28.25" customHeight="1">
      <c r="B19" s="30"/>
      <c r="C19" s="46" t="s">
        <v>32</v>
      </c>
      <c r="D19" s="65"/>
      <c r="E19" s="30"/>
      <c r="F19" s="69">
        <v>60</v>
      </c>
      <c r="G19" s="30"/>
      <c r="H19" s="30"/>
      <c r="I19" s="32"/>
      <c r="J19" s="30"/>
      <c r="K19" s="30"/>
      <c r="Q19" s="33"/>
      <c r="R19" s="30"/>
      <c r="S19" s="30"/>
    </row>
    <row r="20" spans="2:19" s="24" customFormat="1" ht="28.25" customHeight="1">
      <c r="B20" s="30"/>
      <c r="C20" s="46" t="s">
        <v>33</v>
      </c>
      <c r="D20" s="65">
        <v>6000</v>
      </c>
      <c r="E20" s="44" t="s">
        <v>4</v>
      </c>
      <c r="F20" s="69">
        <v>80</v>
      </c>
      <c r="G20" s="20"/>
      <c r="H20" s="45" t="s">
        <v>5</v>
      </c>
      <c r="I20" s="20"/>
      <c r="J20" s="73">
        <f>(D19*F19)+(D20*F20)+(D21*F21)+(D22*F22)</f>
        <v>630000</v>
      </c>
      <c r="K20" s="30"/>
      <c r="Q20" s="30"/>
      <c r="R20" s="30"/>
      <c r="S20" s="30"/>
    </row>
    <row r="21" spans="2:19" s="24" customFormat="1" ht="28.25" customHeight="1">
      <c r="B21" s="30"/>
      <c r="C21" s="46" t="s">
        <v>34</v>
      </c>
      <c r="D21" s="65"/>
      <c r="E21" s="30"/>
      <c r="F21" s="69">
        <v>400</v>
      </c>
      <c r="G21" s="23" t="s">
        <v>37</v>
      </c>
      <c r="H21" s="30"/>
      <c r="I21" s="30"/>
      <c r="J21" s="21"/>
      <c r="K21" s="30"/>
      <c r="Q21" s="30"/>
      <c r="R21" s="30"/>
      <c r="S21" s="30"/>
    </row>
    <row r="22" spans="2:19" s="24" customFormat="1" ht="28.25" customHeight="1">
      <c r="B22" s="30"/>
      <c r="C22" s="46" t="s">
        <v>35</v>
      </c>
      <c r="D22" s="65">
        <v>1000</v>
      </c>
      <c r="E22" s="30"/>
      <c r="F22" s="69">
        <v>150</v>
      </c>
      <c r="G22" s="30"/>
      <c r="H22" s="30"/>
      <c r="I22" s="30"/>
      <c r="J22" s="21"/>
      <c r="K22" s="30"/>
      <c r="Q22" s="30"/>
      <c r="R22" s="30"/>
      <c r="S22" s="30"/>
    </row>
    <row r="23" spans="2:19" s="24" customFormat="1" ht="28.25" customHeight="1">
      <c r="B23" s="30"/>
      <c r="C23" s="48" t="s">
        <v>36</v>
      </c>
      <c r="D23" s="49">
        <f>SUM(D19:D22)</f>
        <v>7000</v>
      </c>
      <c r="E23" s="30"/>
      <c r="F23" s="30"/>
      <c r="G23" s="30"/>
      <c r="H23" s="30"/>
      <c r="I23" s="30"/>
      <c r="J23" s="21"/>
      <c r="K23" s="30"/>
      <c r="L23" s="30"/>
      <c r="N23" s="30"/>
      <c r="O23" s="30"/>
      <c r="P23" s="30"/>
      <c r="Q23" s="30"/>
      <c r="R23" s="30"/>
      <c r="S23" s="30"/>
    </row>
    <row r="24" spans="2:19" s="24" customFormat="1" ht="28.25" customHeight="1">
      <c r="B24" s="30"/>
      <c r="C24" s="30"/>
      <c r="D24" s="30"/>
      <c r="E24" s="30"/>
      <c r="F24" s="43" t="s">
        <v>3</v>
      </c>
      <c r="G24" s="30"/>
      <c r="H24" s="43" t="s">
        <v>41</v>
      </c>
      <c r="I24" s="30"/>
      <c r="J24" s="21"/>
      <c r="K24" s="30"/>
      <c r="L24" s="30"/>
    </row>
    <row r="25" spans="2:19" s="24" customFormat="1" ht="28.25" customHeight="1">
      <c r="B25" s="30"/>
      <c r="C25" s="50" t="s">
        <v>38</v>
      </c>
      <c r="D25" s="30"/>
      <c r="E25" s="21" t="s">
        <v>0</v>
      </c>
      <c r="F25" s="65">
        <v>1000</v>
      </c>
      <c r="G25" s="44" t="s">
        <v>4</v>
      </c>
      <c r="H25" s="72">
        <v>10000</v>
      </c>
      <c r="I25" s="44" t="s">
        <v>5</v>
      </c>
      <c r="J25" s="73">
        <f>(D23/F25)*H25</f>
        <v>70000</v>
      </c>
      <c r="K25" s="30"/>
      <c r="O25" s="27"/>
    </row>
    <row r="26" spans="2:19" s="24" customFormat="1" ht="28.25" customHeight="1">
      <c r="B26" s="30"/>
      <c r="C26" s="50" t="s">
        <v>39</v>
      </c>
      <c r="D26" s="30"/>
      <c r="E26" s="21" t="s">
        <v>42</v>
      </c>
      <c r="F26" s="65">
        <v>1</v>
      </c>
      <c r="G26" s="44" t="s">
        <v>4</v>
      </c>
      <c r="H26" s="72">
        <v>20000</v>
      </c>
      <c r="I26" s="44" t="s">
        <v>5</v>
      </c>
      <c r="J26" s="73">
        <f>F26*H26</f>
        <v>20000</v>
      </c>
      <c r="K26" s="30"/>
      <c r="O26" s="27"/>
    </row>
    <row r="27" spans="2:19" s="24" customFormat="1" ht="28.25" customHeight="1">
      <c r="B27" s="30"/>
      <c r="C27" s="50" t="s">
        <v>40</v>
      </c>
      <c r="D27" s="30"/>
      <c r="E27" s="30"/>
      <c r="F27" s="34"/>
      <c r="G27" s="30"/>
      <c r="H27" s="72"/>
      <c r="I27" s="44" t="s">
        <v>5</v>
      </c>
      <c r="J27" s="73">
        <f>H27</f>
        <v>0</v>
      </c>
      <c r="K27" s="30"/>
      <c r="O27" s="27"/>
    </row>
    <row r="28" spans="2:19" s="24" customFormat="1" ht="28.25" customHeight="1">
      <c r="B28" s="30"/>
      <c r="C28" s="48" t="s">
        <v>43</v>
      </c>
      <c r="D28" s="30"/>
      <c r="E28" s="30"/>
      <c r="F28" s="34"/>
      <c r="G28" s="30"/>
      <c r="H28" s="34"/>
      <c r="I28" s="30"/>
      <c r="J28" s="73">
        <f>J20+J25+J26+J27</f>
        <v>720000</v>
      </c>
      <c r="K28" s="30"/>
      <c r="O28" s="27"/>
    </row>
    <row r="29" spans="2:19" s="24" customFormat="1" ht="28.25" customHeight="1"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2:19" s="24" customFormat="1" ht="28.25" customHeight="1">
      <c r="P30" s="30"/>
    </row>
    <row r="31" spans="2:19" s="24" customFormat="1" ht="28.25" customHeight="1">
      <c r="E31" s="27"/>
      <c r="G31" s="38" t="s">
        <v>46</v>
      </c>
      <c r="I31" s="38"/>
      <c r="P31" s="30"/>
    </row>
    <row r="32" spans="2:19" s="24" customFormat="1" ht="28.25" customHeight="1">
      <c r="G32" s="30"/>
      <c r="H32" s="52"/>
      <c r="I32" s="52"/>
      <c r="P32" s="30"/>
    </row>
    <row r="33" spans="3:17" s="24" customFormat="1" ht="28.25" customHeight="1">
      <c r="G33" s="20" t="s">
        <v>45</v>
      </c>
      <c r="H33" s="20" t="str">
        <f>IF(F45&lt;16, "PYYDÄ TARJOUS",IF(F45&lt;21, "20",IF(F45&lt;41, "40",IF(F45&lt;66, "65",IF(F45&lt;101, "100",IF(F45&lt;151, "150",IF(F45&lt;201, "200",IF(F45&lt;251, "250",IF(F45&lt;301, "300",IF(F45&gt;300, "PYYDÄ TARJOUS"))))))))))</f>
        <v>300</v>
      </c>
      <c r="I33" s="72">
        <f>IF(F45&lt;16,+(Taul1!D2),IF(F45&lt;21,+(Taul1!D3),IF(F45&lt;41,+(Taul1!D4),IF(F45&lt;66,+(Taul1!D5),IF(F45&lt;101,+(Taul1!D6),IF(F45&lt;151,+(Taul1!D7),IF(F45&lt;201,+(Taul1!D8),IF(F45&lt;251,+(Taul1!D9),IF(F45&lt;301,+(Taul1!D10),IF(F45&gt;300,+(Taul1!D11)))))))))))</f>
        <v>150000</v>
      </c>
      <c r="P33" s="30"/>
    </row>
    <row r="34" spans="3:17" s="24" customFormat="1" ht="28.25" customHeight="1">
      <c r="G34" s="30" t="s">
        <v>47</v>
      </c>
      <c r="H34" s="30"/>
      <c r="I34" s="72">
        <f>I33*30/100</f>
        <v>45000</v>
      </c>
      <c r="P34" s="30"/>
    </row>
    <row r="35" spans="3:17" s="24" customFormat="1" ht="28.25" customHeight="1">
      <c r="G35" s="53" t="s">
        <v>48</v>
      </c>
      <c r="H35" s="30"/>
      <c r="I35" s="73">
        <f>I33+I34</f>
        <v>195000</v>
      </c>
      <c r="P35" s="30"/>
    </row>
    <row r="36" spans="3:17" s="24" customFormat="1" ht="28.25" customHeight="1">
      <c r="G36" s="30"/>
      <c r="H36" s="30"/>
      <c r="I36" s="30"/>
      <c r="P36" s="30"/>
    </row>
    <row r="37" spans="3:17" s="24" customFormat="1" ht="28.25" customHeight="1">
      <c r="G37" s="51" t="s">
        <v>49</v>
      </c>
      <c r="H37" s="30"/>
      <c r="I37" s="30"/>
      <c r="P37" s="30"/>
    </row>
    <row r="38" spans="3:17" s="24" customFormat="1" ht="28.25" customHeight="1">
      <c r="P38" s="30"/>
      <c r="Q38" s="30"/>
    </row>
    <row r="39" spans="3:17" s="24" customFormat="1" ht="28.25" customHeight="1"/>
    <row r="40" spans="3:17" s="24" customFormat="1" ht="28.25" customHeight="1"/>
    <row r="41" spans="3:17" s="24" customFormat="1" ht="28.25" customHeight="1"/>
    <row r="42" spans="3:17" s="24" customFormat="1" ht="28.25" customHeight="1"/>
    <row r="43" spans="3:17" s="24" customFormat="1" ht="28.25" customHeight="1"/>
    <row r="44" spans="3:17" s="24" customFormat="1" ht="28.25" customHeight="1">
      <c r="C44" s="30"/>
      <c r="D44" s="30"/>
      <c r="E44" s="30"/>
      <c r="F44" s="30"/>
      <c r="G44" s="30"/>
      <c r="H44" s="30"/>
      <c r="I44" s="30"/>
    </row>
    <row r="45" spans="3:17" s="24" customFormat="1" ht="28.25" customHeight="1">
      <c r="C45" s="80">
        <f>E9/5</f>
        <v>60</v>
      </c>
      <c r="D45" s="35" t="s">
        <v>64</v>
      </c>
      <c r="E45" s="35"/>
      <c r="F45" s="35">
        <f>E9</f>
        <v>300</v>
      </c>
      <c r="G45" s="35" t="s">
        <v>50</v>
      </c>
      <c r="H45" s="35"/>
      <c r="I45" s="36"/>
    </row>
    <row r="46" spans="3:17" s="24" customFormat="1" ht="28.25" customHeight="1">
      <c r="C46" s="30"/>
      <c r="D46" s="30"/>
      <c r="E46" s="30"/>
      <c r="F46" s="30"/>
      <c r="G46" s="30"/>
      <c r="H46" s="30"/>
      <c r="I46" s="30"/>
    </row>
    <row r="47" spans="3:17" s="24" customFormat="1" ht="28.25" customHeight="1">
      <c r="C47" s="30" t="s">
        <v>51</v>
      </c>
      <c r="D47" s="30"/>
      <c r="E47" s="30"/>
      <c r="F47" s="74">
        <v>2500</v>
      </c>
      <c r="G47" s="30"/>
      <c r="H47" s="44" t="s">
        <v>5</v>
      </c>
      <c r="I47" s="73">
        <f>C45*F47</f>
        <v>150000</v>
      </c>
    </row>
    <row r="48" spans="3:17" s="24" customFormat="1" ht="28.25" customHeight="1">
      <c r="C48" s="30" t="s">
        <v>52</v>
      </c>
      <c r="D48" s="30"/>
      <c r="E48" s="69">
        <v>50</v>
      </c>
      <c r="F48" s="44" t="s">
        <v>4</v>
      </c>
      <c r="G48" s="65">
        <v>3000</v>
      </c>
      <c r="H48" s="44" t="s">
        <v>1</v>
      </c>
      <c r="I48" s="73">
        <f>E48*G48</f>
        <v>150000</v>
      </c>
    </row>
    <row r="49" spans="3:11" s="24" customFormat="1" ht="28.25" customHeight="1">
      <c r="C49" s="20" t="s">
        <v>53</v>
      </c>
      <c r="D49" s="30"/>
      <c r="E49" s="30"/>
      <c r="F49" s="30"/>
      <c r="G49" s="30"/>
      <c r="H49" s="30"/>
      <c r="I49" s="73">
        <f>SUM(I47:I48)</f>
        <v>300000</v>
      </c>
    </row>
    <row r="50" spans="3:11" s="24" customFormat="1" ht="28.25" customHeight="1">
      <c r="C50" s="30"/>
      <c r="D50" s="30"/>
      <c r="E50" s="30" t="s">
        <v>54</v>
      </c>
      <c r="F50" s="30"/>
      <c r="G50" s="30"/>
      <c r="H50" s="30"/>
      <c r="I50" s="30"/>
    </row>
    <row r="51" spans="3:11" s="24" customFormat="1" ht="28.25" customHeight="1"/>
    <row r="52" spans="3:11" s="24" customFormat="1" ht="28.25" customHeight="1"/>
    <row r="53" spans="3:11" s="24" customFormat="1" ht="28.25" customHeight="1"/>
    <row r="54" spans="3:11" s="24" customFormat="1" ht="28.25" customHeight="1"/>
    <row r="55" spans="3:11" s="24" customFormat="1" ht="28.25" customHeight="1"/>
    <row r="56" spans="3:11" s="24" customFormat="1" ht="28.25" customHeight="1"/>
    <row r="57" spans="3:11" s="24" customFormat="1" ht="28.25" customHeight="1">
      <c r="C57" s="59" t="s">
        <v>55</v>
      </c>
      <c r="D57" s="60"/>
      <c r="E57" s="60"/>
      <c r="F57" s="75">
        <f>J28+I49</f>
        <v>1020000</v>
      </c>
      <c r="H57" s="48" t="s">
        <v>55</v>
      </c>
      <c r="I57" s="34"/>
      <c r="J57" s="34"/>
      <c r="K57" s="77">
        <f>I35+I49</f>
        <v>495000</v>
      </c>
    </row>
    <row r="58" spans="3:11" s="24" customFormat="1" ht="28.25" customHeight="1">
      <c r="C58" s="48" t="s">
        <v>56</v>
      </c>
      <c r="D58" s="66">
        <v>50</v>
      </c>
      <c r="E58" s="34"/>
      <c r="F58" s="47"/>
      <c r="H58" s="56" t="s">
        <v>56</v>
      </c>
      <c r="I58" s="66">
        <v>0</v>
      </c>
      <c r="J58" s="57"/>
      <c r="K58" s="58"/>
    </row>
    <row r="59" spans="3:11" ht="28.25" customHeight="1">
      <c r="C59" s="61" t="s">
        <v>57</v>
      </c>
      <c r="D59" s="62"/>
      <c r="E59" s="62"/>
      <c r="F59" s="76">
        <f>F57-(D58*F57/100)</f>
        <v>510000</v>
      </c>
      <c r="G59" s="24"/>
      <c r="H59" s="63" t="s">
        <v>57</v>
      </c>
      <c r="I59" s="64"/>
      <c r="J59" s="64"/>
      <c r="K59" s="78">
        <f>K57-(I58*K57/100)</f>
        <v>495000</v>
      </c>
    </row>
    <row r="60" spans="3:11" ht="28.25" customHeight="1">
      <c r="C60" s="48" t="s">
        <v>58</v>
      </c>
      <c r="D60" s="34"/>
      <c r="E60" s="34"/>
      <c r="F60" s="47"/>
      <c r="G60" s="24"/>
      <c r="H60" s="48" t="s">
        <v>60</v>
      </c>
      <c r="I60" s="34"/>
      <c r="J60" s="34"/>
      <c r="K60" s="47"/>
    </row>
    <row r="61" spans="3:11" ht="28.25" customHeight="1">
      <c r="C61" s="48" t="s">
        <v>59</v>
      </c>
      <c r="D61" s="34"/>
      <c r="E61" s="34"/>
      <c r="F61" s="81">
        <f>(F59-(C45*E11))/E13</f>
        <v>4.2617960426179602</v>
      </c>
      <c r="G61" s="24"/>
      <c r="H61" s="59" t="s">
        <v>65</v>
      </c>
      <c r="I61" s="60"/>
      <c r="J61" s="60"/>
      <c r="K61" s="82">
        <f>(K59-(C45*E11))/E13</f>
        <v>3.9573820395738202</v>
      </c>
    </row>
    <row r="62" spans="3:11" ht="28.25" customHeight="1">
      <c r="C62" s="54" t="s">
        <v>61</v>
      </c>
      <c r="D62" s="55"/>
      <c r="E62" s="55"/>
      <c r="F62" s="30"/>
      <c r="G62" s="24"/>
      <c r="H62" s="48" t="s">
        <v>61</v>
      </c>
      <c r="I62" s="34"/>
      <c r="J62" s="34"/>
      <c r="K62" s="47"/>
    </row>
    <row r="63" spans="3:11" ht="28.25" customHeight="1">
      <c r="C63" s="48" t="s">
        <v>62</v>
      </c>
      <c r="D63" s="30"/>
      <c r="E63" s="30"/>
      <c r="F63" s="77">
        <f>F59/C45</f>
        <v>8500</v>
      </c>
      <c r="G63" s="24"/>
      <c r="H63" s="59" t="s">
        <v>63</v>
      </c>
      <c r="I63" s="60"/>
      <c r="J63" s="60"/>
      <c r="K63" s="75">
        <f>K59/C45</f>
        <v>8250</v>
      </c>
    </row>
  </sheetData>
  <sheetProtection password="CC77" sheet="1" objects="1" scenarios="1"/>
  <phoneticPr fontId="6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O29"/>
  <sheetViews>
    <sheetView workbookViewId="0">
      <selection activeCell="B12" sqref="B12"/>
    </sheetView>
  </sheetViews>
  <sheetFormatPr baseColWidth="10" defaultColWidth="8.875" defaultRowHeight="15"/>
  <cols>
    <col min="3" max="3" width="11.25" customWidth="1"/>
    <col min="4" max="4" width="14.75" bestFit="1" customWidth="1"/>
    <col min="6" max="6" width="10.75" bestFit="1" customWidth="1"/>
    <col min="7" max="7" width="9.25" bestFit="1" customWidth="1"/>
    <col min="11" max="11" width="12.25" bestFit="1" customWidth="1"/>
    <col min="12" max="12" width="10.25" customWidth="1"/>
    <col min="13" max="13" width="14.25" bestFit="1" customWidth="1"/>
  </cols>
  <sheetData>
    <row r="1" spans="1: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5">
      <c r="A2" s="7"/>
      <c r="B2" s="7" t="s">
        <v>16</v>
      </c>
      <c r="C2" s="7"/>
      <c r="D2" s="6" t="s">
        <v>15</v>
      </c>
      <c r="E2" s="7"/>
      <c r="F2" s="7"/>
      <c r="G2" s="7"/>
      <c r="H2" s="7"/>
      <c r="I2" s="7"/>
      <c r="J2" s="7"/>
      <c r="K2" s="7"/>
      <c r="L2" s="7"/>
    </row>
    <row r="3" spans="1:15">
      <c r="A3" s="7"/>
      <c r="B3" s="17" t="s">
        <v>17</v>
      </c>
      <c r="C3" s="7" t="s">
        <v>6</v>
      </c>
      <c r="D3" s="7">
        <v>14000</v>
      </c>
      <c r="E3" s="7"/>
      <c r="F3" s="7"/>
      <c r="G3" s="7"/>
      <c r="H3" s="7"/>
      <c r="I3" s="7"/>
      <c r="J3" s="7"/>
      <c r="K3" s="7"/>
      <c r="L3" s="7"/>
    </row>
    <row r="4" spans="1:15">
      <c r="A4" s="6"/>
      <c r="B4" s="15" t="s">
        <v>18</v>
      </c>
      <c r="C4" s="6" t="s">
        <v>7</v>
      </c>
      <c r="D4" s="6">
        <v>23000</v>
      </c>
      <c r="E4" s="6"/>
      <c r="F4" s="6"/>
      <c r="G4" s="6"/>
      <c r="H4" s="6"/>
      <c r="I4" s="6"/>
      <c r="J4" s="6"/>
      <c r="K4" s="6"/>
      <c r="L4" s="6"/>
      <c r="M4" s="2"/>
      <c r="N4" s="2"/>
      <c r="O4" s="2"/>
    </row>
    <row r="5" spans="1:15">
      <c r="A5" s="6"/>
      <c r="B5" s="15" t="s">
        <v>19</v>
      </c>
      <c r="C5" s="6" t="s">
        <v>8</v>
      </c>
      <c r="D5" s="6">
        <v>30000</v>
      </c>
      <c r="E5" s="6"/>
      <c r="F5" s="6"/>
      <c r="G5" s="8"/>
      <c r="H5" s="6"/>
      <c r="I5" s="8"/>
      <c r="J5" s="6"/>
      <c r="K5" s="6"/>
      <c r="L5" s="6"/>
      <c r="M5" s="15"/>
      <c r="N5" s="2"/>
      <c r="O5" s="2"/>
    </row>
    <row r="6" spans="1:15">
      <c r="A6" s="6"/>
      <c r="B6" s="15" t="s">
        <v>20</v>
      </c>
      <c r="C6" s="6" t="s">
        <v>9</v>
      </c>
      <c r="D6" s="6">
        <v>50000</v>
      </c>
      <c r="E6" s="6"/>
      <c r="F6" s="6"/>
      <c r="G6" s="9"/>
      <c r="H6" s="6"/>
      <c r="I6" s="6"/>
      <c r="J6" s="6"/>
      <c r="K6" s="6"/>
      <c r="L6" s="6"/>
      <c r="M6" s="2"/>
      <c r="N6" s="2"/>
      <c r="O6" s="2"/>
    </row>
    <row r="7" spans="1:15" ht="18">
      <c r="A7" s="16"/>
      <c r="B7" s="15" t="s">
        <v>21</v>
      </c>
      <c r="C7" s="6" t="s">
        <v>10</v>
      </c>
      <c r="D7" s="6">
        <v>75000</v>
      </c>
      <c r="E7" s="6"/>
      <c r="F7" s="6"/>
      <c r="G7" s="9"/>
      <c r="H7" s="8"/>
      <c r="I7" s="6"/>
      <c r="J7" s="8"/>
      <c r="K7" s="1"/>
      <c r="L7" s="8"/>
      <c r="M7" s="3"/>
      <c r="N7" s="2"/>
      <c r="O7" s="2"/>
    </row>
    <row r="8" spans="1:15">
      <c r="A8" s="16"/>
      <c r="B8" s="15" t="s">
        <v>22</v>
      </c>
      <c r="C8" s="6" t="s">
        <v>11</v>
      </c>
      <c r="D8" s="6">
        <v>100000</v>
      </c>
      <c r="E8" s="6"/>
      <c r="F8" s="6"/>
      <c r="G8" s="9"/>
      <c r="H8" s="6"/>
      <c r="I8" s="6"/>
      <c r="J8" s="6"/>
      <c r="K8" s="6"/>
      <c r="L8" s="6"/>
      <c r="M8" s="2"/>
      <c r="N8" s="2"/>
      <c r="O8" s="2"/>
    </row>
    <row r="9" spans="1:15">
      <c r="A9" s="16"/>
      <c r="B9" s="15" t="s">
        <v>23</v>
      </c>
      <c r="C9" s="6" t="s">
        <v>12</v>
      </c>
      <c r="D9" s="6">
        <v>125000</v>
      </c>
      <c r="E9" s="6"/>
      <c r="F9" s="6"/>
      <c r="G9" s="9"/>
      <c r="H9" s="6"/>
      <c r="I9" s="6"/>
      <c r="J9" s="6"/>
      <c r="K9" s="6"/>
      <c r="L9" s="6"/>
      <c r="M9" s="2"/>
      <c r="N9" s="2"/>
      <c r="O9" s="2"/>
    </row>
    <row r="10" spans="1:15">
      <c r="A10" s="16"/>
      <c r="B10" s="15" t="s">
        <v>24</v>
      </c>
      <c r="C10" s="6" t="s">
        <v>13</v>
      </c>
      <c r="D10" s="6">
        <v>150000</v>
      </c>
      <c r="E10" s="6"/>
      <c r="F10" s="6"/>
      <c r="G10" s="9"/>
      <c r="H10" s="6"/>
      <c r="I10" s="6"/>
      <c r="J10" s="6"/>
      <c r="K10" s="6"/>
      <c r="L10" s="6"/>
      <c r="M10" s="2"/>
      <c r="N10" s="2"/>
      <c r="O10" s="2"/>
    </row>
    <row r="11" spans="1:15">
      <c r="A11" s="6"/>
      <c r="B11" s="15" t="s">
        <v>14</v>
      </c>
      <c r="C11" s="6"/>
      <c r="D11" s="6" t="s">
        <v>15</v>
      </c>
      <c r="E11" s="6"/>
      <c r="F11" s="6"/>
      <c r="G11" s="6"/>
      <c r="H11" s="6"/>
      <c r="I11" s="6"/>
      <c r="J11" s="6"/>
      <c r="K11" s="6"/>
      <c r="L11" s="6"/>
      <c r="M11" s="2"/>
      <c r="N11" s="2"/>
      <c r="O11" s="2"/>
    </row>
    <row r="12" spans="1: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2"/>
      <c r="N12" s="2"/>
      <c r="O12" s="2"/>
    </row>
    <row r="13" spans="1: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2"/>
      <c r="N13" s="2"/>
      <c r="O13" s="2"/>
    </row>
    <row r="14" spans="1:15">
      <c r="A14" s="6"/>
      <c r="B14" s="6"/>
      <c r="C14" s="6"/>
      <c r="D14" s="6"/>
      <c r="E14" s="6"/>
      <c r="F14" s="6"/>
      <c r="G14" s="10"/>
      <c r="H14" s="10"/>
      <c r="I14" s="10"/>
      <c r="J14" s="11"/>
      <c r="K14" s="10"/>
      <c r="L14" s="10"/>
      <c r="M14" s="2"/>
      <c r="N14" s="2"/>
      <c r="O14" s="2"/>
    </row>
    <row r="15" spans="1: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2"/>
      <c r="N15" s="2"/>
      <c r="O15" s="2"/>
    </row>
    <row r="16" spans="1:15">
      <c r="A16" s="6"/>
      <c r="B16" s="6"/>
      <c r="C16" s="6"/>
      <c r="D16" s="1"/>
      <c r="E16" s="6"/>
      <c r="F16" s="6"/>
      <c r="G16" s="6"/>
      <c r="H16" s="6"/>
      <c r="I16" s="6"/>
      <c r="J16" s="6"/>
      <c r="K16" s="8"/>
      <c r="L16" s="6"/>
      <c r="M16" s="4"/>
      <c r="N16" s="2"/>
      <c r="O16" s="2"/>
    </row>
    <row r="17" spans="1:15">
      <c r="A17" s="6"/>
      <c r="B17" s="6"/>
      <c r="C17" s="6"/>
      <c r="D17" s="1"/>
      <c r="E17" s="6"/>
      <c r="F17" s="6"/>
      <c r="G17" s="6"/>
      <c r="H17" s="6"/>
      <c r="I17" s="6"/>
      <c r="J17" s="8"/>
      <c r="K17" s="6"/>
      <c r="L17" s="6"/>
      <c r="M17" s="4"/>
      <c r="N17" s="2"/>
      <c r="O17" s="2"/>
    </row>
    <row r="18" spans="1:15" ht="18">
      <c r="A18" s="10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5"/>
      <c r="N18" s="2"/>
      <c r="O18" s="2"/>
    </row>
    <row r="19" spans="1:15" ht="18">
      <c r="A19" s="10"/>
      <c r="B19" s="6"/>
      <c r="C19" s="6"/>
      <c r="D19" s="12"/>
      <c r="E19" s="6"/>
      <c r="F19" s="6"/>
      <c r="G19" s="6"/>
      <c r="H19" s="6"/>
      <c r="I19" s="6"/>
      <c r="J19" s="6"/>
      <c r="K19" s="6"/>
      <c r="L19" s="6"/>
      <c r="M19" s="2"/>
      <c r="N19" s="2"/>
      <c r="O19" s="2"/>
    </row>
    <row r="20" spans="1: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2"/>
      <c r="N20" s="2"/>
      <c r="O20" s="2"/>
    </row>
    <row r="21" spans="1:15" ht="18">
      <c r="A21" s="10"/>
      <c r="B21" s="6"/>
      <c r="C21" s="6"/>
      <c r="D21" s="1"/>
      <c r="E21" s="6"/>
      <c r="F21" s="6"/>
      <c r="G21" s="10"/>
      <c r="H21" s="6"/>
      <c r="I21" s="6"/>
      <c r="J21" s="11"/>
      <c r="K21" s="13"/>
      <c r="L21" s="6"/>
      <c r="M21" s="2"/>
      <c r="N21" s="2"/>
      <c r="O21" s="2"/>
    </row>
    <row r="22" spans="1:15">
      <c r="A22" s="10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2"/>
      <c r="N22" s="2"/>
      <c r="O22" s="2"/>
    </row>
    <row r="23" spans="1: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2"/>
      <c r="N23" s="2"/>
      <c r="O23" s="2"/>
    </row>
    <row r="24" spans="1:15">
      <c r="A24" s="10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2"/>
      <c r="N24" s="2"/>
      <c r="O24" s="2"/>
    </row>
    <row r="25" spans="1:15" ht="18">
      <c r="A25" s="10"/>
      <c r="B25" s="6"/>
      <c r="C25" s="6"/>
      <c r="D25" s="14"/>
      <c r="E25" s="6"/>
      <c r="F25" s="6"/>
      <c r="G25" s="6"/>
      <c r="H25" s="6"/>
      <c r="I25" s="6"/>
      <c r="J25" s="6"/>
      <c r="K25" s="6"/>
      <c r="L25" s="6"/>
      <c r="M25" s="2"/>
      <c r="N25" s="2"/>
      <c r="O25" s="2"/>
    </row>
    <row r="26" spans="1: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2"/>
      <c r="N26" s="2"/>
      <c r="O26" s="2"/>
    </row>
    <row r="27" spans="1:15">
      <c r="A27" s="10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2"/>
      <c r="N27" s="2"/>
      <c r="O27" s="2"/>
    </row>
    <row r="28" spans="1:15">
      <c r="A28" s="10"/>
      <c r="B28" s="6"/>
      <c r="C28" s="6"/>
      <c r="D28" s="1"/>
      <c r="E28" s="6"/>
      <c r="F28" s="6"/>
      <c r="G28" s="6"/>
      <c r="H28" s="6"/>
      <c r="I28" s="6"/>
      <c r="J28" s="6"/>
      <c r="K28" s="6"/>
      <c r="L28" s="6"/>
      <c r="M28" s="2"/>
      <c r="N28" s="2"/>
      <c r="O28" s="2"/>
    </row>
    <row r="29" spans="1: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2"/>
      <c r="N29" s="2"/>
      <c r="O29" s="2"/>
    </row>
  </sheetData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"/>
  <sheetViews>
    <sheetView workbookViewId="0"/>
  </sheetViews>
  <sheetFormatPr baseColWidth="10" defaultColWidth="8.875" defaultRowHeight="15"/>
  <sheetData/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Taul2</vt:lpstr>
      <vt:lpstr>Taul1</vt:lpstr>
      <vt:lpstr>Taul3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helsinki@samtext.com</dc:creator>
  <cp:lastModifiedBy>Tero O. Nieminen</cp:lastModifiedBy>
  <cp:lastPrinted>2013-10-14T06:55:19Z</cp:lastPrinted>
  <dcterms:created xsi:type="dcterms:W3CDTF">2013-09-30T11:09:27Z</dcterms:created>
  <dcterms:modified xsi:type="dcterms:W3CDTF">2014-01-07T08:28:52Z</dcterms:modified>
</cp:coreProperties>
</file>